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66" i="2" l="1"/>
  <c r="H54" i="2"/>
  <c r="H59" i="2"/>
  <c r="G59" i="2"/>
  <c r="F63" i="2" l="1"/>
  <c r="E63" i="2"/>
  <c r="G62" i="2"/>
  <c r="G63" i="2"/>
  <c r="G61" i="2"/>
  <c r="G60" i="2"/>
  <c r="F60" i="2"/>
  <c r="E60" i="2"/>
  <c r="F59" i="2"/>
  <c r="E59" i="2"/>
  <c r="K58" i="2"/>
  <c r="L56" i="2"/>
  <c r="K56" i="2"/>
  <c r="L55" i="2"/>
  <c r="K55" i="2"/>
  <c r="L54" i="2"/>
  <c r="K54" i="2"/>
  <c r="J61" i="2"/>
  <c r="I61" i="2"/>
  <c r="I74" i="2"/>
  <c r="H46" i="2"/>
  <c r="H45" i="2"/>
  <c r="H44" i="2"/>
  <c r="H43" i="2"/>
  <c r="H42" i="2"/>
  <c r="H41" i="2"/>
  <c r="H40" i="2"/>
  <c r="H39" i="2"/>
  <c r="H37" i="2"/>
  <c r="H34" i="2"/>
  <c r="H33" i="2"/>
  <c r="H5" i="2"/>
  <c r="H60" i="2" l="1"/>
  <c r="F56" i="2"/>
  <c r="F55" i="2"/>
  <c r="E54" i="2"/>
  <c r="E56" i="2"/>
  <c r="E55" i="2"/>
  <c r="E58" i="2"/>
  <c r="K57" i="2"/>
  <c r="E57" i="2" s="1"/>
  <c r="H29" i="2"/>
  <c r="H30" i="2" s="1"/>
  <c r="H17" i="2"/>
  <c r="H18" i="2" s="1"/>
  <c r="L58" i="2" l="1"/>
  <c r="F58" i="2" s="1"/>
  <c r="F54" i="2"/>
  <c r="K61" i="2"/>
  <c r="L57" i="2"/>
  <c r="F57" i="2" s="1"/>
  <c r="H11" i="2"/>
  <c r="G58" i="2"/>
  <c r="L61" i="2" l="1"/>
  <c r="H12" i="2"/>
  <c r="G55" i="2" s="1"/>
  <c r="H55" i="2" s="1"/>
  <c r="H23" i="2"/>
  <c r="H24" i="2" s="1"/>
  <c r="H38" i="2"/>
  <c r="H36" i="2"/>
  <c r="H35" i="2"/>
  <c r="F61" i="2"/>
  <c r="E61" i="2"/>
  <c r="H47" i="2" l="1"/>
  <c r="G54" i="2" s="1"/>
  <c r="G57" i="2"/>
  <c r="H57" i="2" s="1"/>
  <c r="H31" i="2"/>
  <c r="G56" i="2"/>
  <c r="H56" i="2" s="1"/>
  <c r="H58" i="2"/>
  <c r="H61" i="2" l="1"/>
  <c r="H63" i="2" s="1"/>
  <c r="D29" i="1"/>
  <c r="G8" i="1"/>
  <c r="F8" i="1" s="1"/>
  <c r="G9" i="1"/>
  <c r="F9" i="1" s="1"/>
  <c r="F11" i="1"/>
  <c r="G12" i="1"/>
  <c r="G14" i="1"/>
  <c r="F14" i="1" s="1"/>
  <c r="G15" i="1"/>
  <c r="F15" i="1" s="1"/>
  <c r="G16" i="1"/>
  <c r="F16" i="1" s="1"/>
  <c r="G17" i="1"/>
  <c r="G19" i="1"/>
  <c r="F19" i="1" s="1"/>
  <c r="G20" i="1"/>
  <c r="F20" i="1" s="1"/>
  <c r="F21" i="1"/>
  <c r="F22" i="1"/>
  <c r="G23" i="1"/>
  <c r="F23" i="1" s="1"/>
  <c r="F24" i="1"/>
  <c r="G25" i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F12" i="1"/>
  <c r="G34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<sst xmlns="http://schemas.openxmlformats.org/spreadsheetml/2006/main" count="246" uniqueCount="147">
  <si>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</si>
  <si>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</si>
  <si>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</si>
  <si>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</si>
  <si>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</si>
  <si>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</si>
  <si>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</si>
  <si>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</si>
  <si>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</si>
  <si>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</si>
  <si>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</si>
  <si>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</si>
  <si>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</si>
  <si>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</si>
  <si>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</si>
  <si>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</si>
  <si>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</si>
  <si>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</si>
  <si>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</si>
  <si>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</si>
  <si>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</si>
  <si>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</si>
  <si>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</si>
  <si>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</si>
  <si>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</si>
  <si>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</si>
  <si>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</si>
  <si>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</si>
  <si>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</si>
  <si>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</si>
  <si>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</si>
  <si>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</si>
  <si>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</si>
  <si>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</si>
  <si>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</si>
  <si>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</si>
  <si>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</si>
  <si>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</si>
  <si>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</si>
  <si>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</si>
  <si>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</si>
  <si>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</si>
  <si>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</si>
  <si>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</si>
  <si>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</si>
  <si>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</si>
  <si>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</si>
  <si>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</si>
  <si>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</si>
  <si>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</si>
  <si>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</si>
  <si>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</si>
  <si>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</si>
  <si>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</si>
  <si>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</si>
  <si>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</si>
  <si>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</si>
  <si>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</si>
  <si>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</si>
  <si>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</si>
  <si>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</si>
  <si>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</si>
  <si>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</si>
  <si>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</si>
  <si>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</si>
  <si>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</si>
  <si>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</si>
  <si>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</si>
  <si>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</si>
  <si>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</si>
  <si>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</si>
  <si>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</si>
  <si>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</si>
  <si>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</si>
  <si>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</si>
  <si>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</si>
  <si>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</si>
  <si>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</si>
  <si>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</si>
  <si>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</si>
  <si>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</si>
  <si>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</si>
  <si>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</si>
  <si>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</si>
  <si>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</si>
  <si>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</si>
  <si>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</si>
  <si>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</si>
  <si>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</si>
  <si>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</si>
  <si>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</si>
  <si>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</si>
  <si>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</si>
  <si>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</si>
  <si>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</si>
  <si>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</si>
  <si>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</si>
  <si>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</si>
  <si>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</si>
  <si>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</si>
  <si>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</si>
  <si>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</si>
  <si>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</si>
  <si>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</si>
  <si>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</si>
  <si>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</si>
  <si>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</si>
  <si>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</si>
  <si>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</si>
  <si>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</si>
  <si>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</si>
  <si>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</si>
  <si>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</si>
  <si>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</si>
  <si>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</si>
  <si>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</si>
  <si>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</si>
  <si>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</si>
  <si>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</si>
  <si>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аварийное обслуживание</t>
  </si>
  <si>
    <t xml:space="preserve">промывка, опрессовка системы отопления, ревизия теплового узла </t>
  </si>
  <si>
    <t>профилактические работы эл.щитов подъездов</t>
  </si>
  <si>
    <t>покраска мусоросборников, скамеек</t>
  </si>
  <si>
    <t>пользователи жилых и нежилых помещений</t>
  </si>
  <si>
    <t>потребители жил пом</t>
  </si>
  <si>
    <t>потребители нежил пом</t>
  </si>
  <si>
    <t>Работы. произведенные подрядчиком по ремонту системы отопления</t>
  </si>
  <si>
    <t>замена труб отопления в кв.20,19,7,21,29,33,56,44,48,42,52,37,8,45,49,53,16,15,11,3,25,подвал №1,2,3</t>
  </si>
  <si>
    <t>стоимость работ,руб</t>
  </si>
  <si>
    <t>аренда подвала №1подрядчиком</t>
  </si>
  <si>
    <t>Стоим. руб.</t>
  </si>
  <si>
    <t>Стоим, руб.</t>
  </si>
  <si>
    <t>Отчет управляющей организации ООО "ЖЭУ" о выполненных работах по договору  оказания  работ и услуг по управлению, содержанию и ремонту общего имущества собственников помещений в многоквартирном доме №3 по Приморскому бульвару,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10 января  2016г (Собрание) ;     размер платы -23,85 руб. на 1 м2;                                       площадь помещения:  м2</t>
  </si>
  <si>
    <t>очистка крыши от снега и наледи</t>
  </si>
  <si>
    <t>ремонт вдо системы канализации КВ.45,49</t>
  </si>
  <si>
    <t>ремонт вдо  системы отопления в кв. 36,40</t>
  </si>
  <si>
    <t>ремонт теплового узла</t>
  </si>
  <si>
    <t>Ремонт подъездов №1,2,3</t>
  </si>
  <si>
    <t>Ремонт ВДО электроснабжения с установкой светильников</t>
  </si>
  <si>
    <t>прочистка вентиляционных систем кв.17,38</t>
  </si>
  <si>
    <t>пробивка стояков канализации</t>
  </si>
  <si>
    <t>установка лампочек в подъездах</t>
  </si>
  <si>
    <t>ои мкд (вода)</t>
  </si>
  <si>
    <t>ои мкд (эл.эн.)</t>
  </si>
  <si>
    <t>остаток денежных средств на 01.01.17г</t>
  </si>
  <si>
    <t>остаток денежных средств 01. 01.2018г</t>
  </si>
  <si>
    <t>сбор (%)         71%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</si>
</sst>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3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top"/>
    </xf>
    <xf numFmtId="0" fontId="10" fillId="0" borderId="0" xfId="0" applyNumberFormat="1" applyFont="1" applyBorder="1" applyAlignment="1">
      <alignment horizontal="left" vertical="top"/>
    </xf>
    <xf numFmtId="0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vertical="top"/>
    </xf>
    <xf numFmtId="0" fontId="10" fillId="0" borderId="5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0" borderId="2" xfId="0" applyNumberFormat="1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15" xfId="0" applyNumberFormat="1" applyFont="1" applyBorder="1" applyAlignment="1">
      <alignment horizontal="left" vertical="top"/>
    </xf>
    <xf numFmtId="2" fontId="11" fillId="0" borderId="1" xfId="1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/>
    </xf>
    <xf numFmtId="2" fontId="5" fillId="0" borderId="1" xfId="1" applyNumberFormat="1" applyFont="1" applyBorder="1" applyAlignment="1">
      <alignment vertical="center" wrapText="1"/>
    </xf>
    <xf numFmtId="0" fontId="10" fillId="0" borderId="0" xfId="0" applyFont="1" applyAlignment="1">
      <alignment vertical="top"/>
    </xf>
    <xf numFmtId="2" fontId="10" fillId="0" borderId="6" xfId="0" applyNumberFormat="1" applyFont="1" applyBorder="1" applyAlignment="1">
      <alignment vertical="top"/>
    </xf>
    <xf numFmtId="2" fontId="10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9" fontId="10" fillId="0" borderId="4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1" fillId="0" borderId="1" xfId="1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90" t="s">
        <v>61</v>
      </c>
      <c r="B1" s="90"/>
      <c r="C1" s="90"/>
      <c r="D1" s="90"/>
      <c r="E1" s="90"/>
      <c r="F1" s="90"/>
      <c r="G1" s="90"/>
    </row>
    <row r="2" spans="1:8" ht="29.25" customHeight="1" x14ac:dyDescent="0.25">
      <c r="A2" s="91" t="s">
        <v>60</v>
      </c>
      <c r="B2" s="91"/>
      <c r="C2" s="91"/>
      <c r="D2" s="91"/>
      <c r="E2" s="91"/>
      <c r="F2" s="91"/>
      <c r="G2" s="91"/>
    </row>
    <row r="3" spans="1:8" ht="15" customHeight="1" x14ac:dyDescent="0.25">
      <c r="A3" s="97" t="s">
        <v>62</v>
      </c>
      <c r="B3" s="97"/>
      <c r="C3" s="97"/>
      <c r="D3" s="97"/>
      <c r="E3" s="97"/>
      <c r="F3" s="97"/>
      <c r="G3" s="97"/>
    </row>
    <row r="4" spans="1:8" ht="27.75" customHeight="1" x14ac:dyDescent="0.25">
      <c r="A4" s="91" t="s">
        <v>63</v>
      </c>
      <c r="B4" s="91"/>
      <c r="C4" s="91"/>
      <c r="D4" s="91"/>
      <c r="E4" s="91"/>
      <c r="F4" s="91"/>
      <c r="G4" s="91"/>
    </row>
    <row r="5" spans="1:8" hidden="1" x14ac:dyDescent="0.25">
      <c r="A5" s="105"/>
      <c r="B5" s="106"/>
      <c r="C5" s="106"/>
      <c r="D5" s="106"/>
      <c r="E5" s="106"/>
      <c r="F5" s="106"/>
      <c r="G5" s="106"/>
    </row>
    <row r="6" spans="1:8" ht="106.5" customHeight="1" x14ac:dyDescent="0.25">
      <c r="A6" s="9" t="s">
        <v>0</v>
      </c>
      <c r="B6" s="98" t="s">
        <v>1</v>
      </c>
      <c r="C6" s="99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98" t="s">
        <v>9</v>
      </c>
      <c r="C7" s="104"/>
      <c r="D7" s="104"/>
      <c r="E7" s="104"/>
      <c r="F7" s="104"/>
      <c r="G7" s="99"/>
    </row>
    <row r="8" spans="1:8" ht="57.75" customHeight="1" x14ac:dyDescent="0.25">
      <c r="A8" s="13" t="s">
        <v>33</v>
      </c>
      <c r="B8" s="98" t="s">
        <v>8</v>
      </c>
      <c r="C8" s="99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98" t="s">
        <v>64</v>
      </c>
      <c r="C9" s="100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98" t="s">
        <v>59</v>
      </c>
      <c r="C11" s="99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98" t="s">
        <v>13</v>
      </c>
      <c r="C12" s="99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93" t="s">
        <v>15</v>
      </c>
      <c r="C13" s="94"/>
      <c r="D13" s="94"/>
      <c r="E13" s="94"/>
      <c r="F13" s="94"/>
      <c r="G13" s="95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98" t="s">
        <v>17</v>
      </c>
      <c r="C15" s="99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107" t="s">
        <v>27</v>
      </c>
      <c r="C16" s="108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109" t="s">
        <v>18</v>
      </c>
      <c r="C17" s="110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98" t="s">
        <v>19</v>
      </c>
      <c r="C18" s="104"/>
      <c r="D18" s="104"/>
      <c r="E18" s="104"/>
      <c r="F18" s="104"/>
      <c r="G18" s="99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96" t="s">
        <v>32</v>
      </c>
      <c r="C32" s="96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92" t="s">
        <v>58</v>
      </c>
      <c r="C34" s="92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101" t="s">
        <v>53</v>
      </c>
      <c r="B35" s="101"/>
      <c r="C35" s="101"/>
      <c r="D35" s="101"/>
      <c r="E35" s="101"/>
      <c r="F35" s="101"/>
      <c r="G35" s="101"/>
    </row>
    <row r="36" spans="1:13" x14ac:dyDescent="0.25">
      <c r="A36" s="102"/>
      <c r="B36" s="102"/>
      <c r="C36" s="102"/>
      <c r="D36" s="102"/>
      <c r="E36" s="102"/>
      <c r="F36" s="102"/>
      <c r="G36" s="102"/>
      <c r="M36" s="19"/>
    </row>
    <row r="37" spans="1:13" x14ac:dyDescent="0.25">
      <c r="A37" s="102"/>
      <c r="B37" s="102"/>
      <c r="C37" s="102"/>
      <c r="D37" s="102"/>
      <c r="E37" s="102"/>
      <c r="F37" s="102"/>
      <c r="G37" s="102"/>
    </row>
    <row r="38" spans="1:13" x14ac:dyDescent="0.25">
      <c r="A38" s="102"/>
      <c r="B38" s="102"/>
      <c r="C38" s="102"/>
      <c r="D38" s="102"/>
      <c r="E38" s="102"/>
      <c r="F38" s="102"/>
      <c r="G38" s="102"/>
    </row>
    <row r="39" spans="1:13" x14ac:dyDescent="0.25">
      <c r="A39" s="103" t="s">
        <v>54</v>
      </c>
      <c r="B39" s="103"/>
      <c r="C39" s="103"/>
      <c r="D39" s="103"/>
      <c r="E39" s="103"/>
      <c r="F39" s="103"/>
      <c r="G39" s="103"/>
    </row>
    <row r="40" spans="1:13" x14ac:dyDescent="0.25">
      <c r="A40" s="103"/>
      <c r="B40" s="103"/>
      <c r="C40" s="103"/>
      <c r="D40" s="103"/>
      <c r="E40" s="103"/>
      <c r="F40" s="103"/>
      <c r="G40" s="103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46" workbookViewId="0">
      <selection activeCell="T54" sqref="T54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8.85546875" style="67" customWidth="1"/>
    <col min="7" max="7" width="20.85546875" style="89" customWidth="1"/>
    <col min="8" max="8" width="14.5703125" style="87" customWidth="1"/>
    <col min="9" max="9" width="8.7109375" style="32" customWidth="1"/>
    <col min="10" max="10" width="9.140625" style="32" customWidth="1"/>
    <col min="11" max="11" width="8.140625" style="67" customWidth="1"/>
    <col min="12" max="12" width="7.5703125" style="67" customWidth="1"/>
    <col min="13" max="16384" width="9.140625" style="32"/>
  </cols>
  <sheetData>
    <row r="1" spans="1:12" ht="78.75" customHeight="1" x14ac:dyDescent="0.25">
      <c r="A1" s="120" t="s">
        <v>132</v>
      </c>
      <c r="B1" s="120"/>
      <c r="C1" s="120"/>
      <c r="D1" s="120"/>
      <c r="E1" s="120"/>
      <c r="F1" s="120"/>
      <c r="G1" s="120"/>
      <c r="H1" s="120"/>
      <c r="I1" s="31"/>
      <c r="J1" s="31"/>
      <c r="K1" s="66"/>
      <c r="L1" s="66"/>
    </row>
    <row r="2" spans="1:12" ht="36" customHeight="1" x14ac:dyDescent="0.25">
      <c r="A2" s="123" t="s">
        <v>66</v>
      </c>
      <c r="B2" s="123"/>
      <c r="C2" s="123"/>
      <c r="D2" s="123"/>
      <c r="E2" s="123"/>
      <c r="F2" s="123"/>
      <c r="G2" s="123"/>
      <c r="H2" s="123"/>
    </row>
    <row r="3" spans="1:12" ht="27" customHeight="1" x14ac:dyDescent="0.25">
      <c r="A3" s="117" t="s">
        <v>111</v>
      </c>
      <c r="B3" s="117"/>
      <c r="C3" s="119" t="s">
        <v>92</v>
      </c>
      <c r="D3" s="119"/>
      <c r="E3" s="119"/>
      <c r="F3" s="119"/>
      <c r="G3" s="119"/>
      <c r="H3" s="51" t="s">
        <v>130</v>
      </c>
    </row>
    <row r="4" spans="1:12" ht="27" customHeight="1" x14ac:dyDescent="0.25">
      <c r="A4" s="119" t="s">
        <v>115</v>
      </c>
      <c r="B4" s="119"/>
      <c r="C4" s="119"/>
      <c r="D4" s="119"/>
      <c r="E4" s="119"/>
      <c r="F4" s="119"/>
      <c r="G4" s="119"/>
      <c r="H4" s="119"/>
    </row>
    <row r="5" spans="1:12" ht="24.75" customHeight="1" x14ac:dyDescent="0.25">
      <c r="A5" s="74" t="s">
        <v>68</v>
      </c>
      <c r="B5" s="74"/>
      <c r="C5" s="122" t="s">
        <v>8</v>
      </c>
      <c r="D5" s="122"/>
      <c r="E5" s="122"/>
      <c r="F5" s="122"/>
      <c r="G5" s="122"/>
      <c r="H5" s="83">
        <f>0.19*J33*J34</f>
        <v>6441.9120000000012</v>
      </c>
    </row>
    <row r="6" spans="1:12" ht="15" customHeight="1" x14ac:dyDescent="0.25">
      <c r="A6" s="74" t="s">
        <v>69</v>
      </c>
      <c r="B6" s="74"/>
      <c r="C6" s="118" t="s">
        <v>64</v>
      </c>
      <c r="D6" s="118"/>
      <c r="E6" s="118"/>
      <c r="F6" s="118"/>
      <c r="G6" s="118"/>
      <c r="H6" s="51"/>
    </row>
    <row r="7" spans="1:12" x14ac:dyDescent="0.25">
      <c r="A7" s="74"/>
      <c r="B7" s="74"/>
      <c r="C7" s="121" t="s">
        <v>133</v>
      </c>
      <c r="D7" s="121"/>
      <c r="E7" s="121"/>
      <c r="F7" s="121"/>
      <c r="G7" s="121"/>
      <c r="H7" s="51">
        <v>740.92</v>
      </c>
    </row>
    <row r="8" spans="1:12" s="56" customFormat="1" x14ac:dyDescent="0.25">
      <c r="A8" s="74"/>
      <c r="B8" s="74"/>
      <c r="C8" s="121" t="s">
        <v>137</v>
      </c>
      <c r="D8" s="121"/>
      <c r="E8" s="121"/>
      <c r="F8" s="121"/>
      <c r="G8" s="121"/>
      <c r="H8" s="51">
        <v>417248</v>
      </c>
      <c r="K8" s="67"/>
      <c r="L8" s="67"/>
    </row>
    <row r="9" spans="1:12" x14ac:dyDescent="0.25">
      <c r="A9" s="74"/>
      <c r="B9" s="74"/>
      <c r="C9" s="121" t="s">
        <v>139</v>
      </c>
      <c r="D9" s="121"/>
      <c r="E9" s="121"/>
      <c r="F9" s="121"/>
      <c r="G9" s="121"/>
      <c r="H9" s="51"/>
    </row>
    <row r="10" spans="1:12" s="54" customFormat="1" x14ac:dyDescent="0.25">
      <c r="A10" s="74"/>
      <c r="B10" s="74"/>
      <c r="C10" s="116" t="s">
        <v>122</v>
      </c>
      <c r="D10" s="116"/>
      <c r="E10" s="116"/>
      <c r="F10" s="116"/>
      <c r="G10" s="116"/>
      <c r="H10" s="51"/>
      <c r="K10" s="67"/>
      <c r="L10" s="67"/>
    </row>
    <row r="11" spans="1:12" ht="26.25" customHeight="1" x14ac:dyDescent="0.25">
      <c r="A11" s="74" t="s">
        <v>70</v>
      </c>
      <c r="B11" s="74"/>
      <c r="C11" s="116" t="s">
        <v>59</v>
      </c>
      <c r="D11" s="116"/>
      <c r="E11" s="116"/>
      <c r="F11" s="116"/>
      <c r="G11" s="116"/>
      <c r="H11" s="84">
        <f>0.04*J33*J34</f>
        <v>1356.192</v>
      </c>
    </row>
    <row r="12" spans="1:12" ht="15" customHeight="1" x14ac:dyDescent="0.25">
      <c r="A12" s="117" t="s">
        <v>13</v>
      </c>
      <c r="B12" s="117"/>
      <c r="C12" s="117"/>
      <c r="D12" s="117"/>
      <c r="E12" s="117"/>
      <c r="F12" s="117"/>
      <c r="G12" s="117"/>
      <c r="H12" s="85">
        <f>SUM(H5:H11)</f>
        <v>425787.02399999998</v>
      </c>
    </row>
    <row r="13" spans="1:12" ht="24.75" customHeight="1" x14ac:dyDescent="0.25">
      <c r="A13" s="119" t="s">
        <v>71</v>
      </c>
      <c r="B13" s="119"/>
      <c r="C13" s="119"/>
      <c r="D13" s="119"/>
      <c r="E13" s="119"/>
      <c r="F13" s="119"/>
      <c r="G13" s="119"/>
      <c r="H13" s="119"/>
    </row>
    <row r="14" spans="1:12" ht="27.75" customHeight="1" x14ac:dyDescent="0.25">
      <c r="A14" s="79" t="s">
        <v>72</v>
      </c>
      <c r="B14" s="74"/>
      <c r="C14" s="116" t="s">
        <v>76</v>
      </c>
      <c r="D14" s="116"/>
      <c r="E14" s="116"/>
      <c r="F14" s="116"/>
      <c r="G14" s="116"/>
      <c r="H14" s="51" t="s">
        <v>131</v>
      </c>
    </row>
    <row r="15" spans="1:12" x14ac:dyDescent="0.25">
      <c r="A15" s="81"/>
      <c r="B15" s="77"/>
      <c r="C15" s="121" t="s">
        <v>134</v>
      </c>
      <c r="D15" s="121"/>
      <c r="E15" s="121"/>
      <c r="F15" s="121"/>
      <c r="G15" s="121"/>
      <c r="H15" s="51">
        <v>6695.76</v>
      </c>
    </row>
    <row r="16" spans="1:12" s="56" customFormat="1" x14ac:dyDescent="0.25">
      <c r="A16" s="81"/>
      <c r="B16" s="77"/>
      <c r="C16" s="121" t="s">
        <v>140</v>
      </c>
      <c r="D16" s="121"/>
      <c r="E16" s="121"/>
      <c r="F16" s="121"/>
      <c r="G16" s="121"/>
      <c r="H16" s="51"/>
      <c r="K16" s="67"/>
      <c r="L16" s="67"/>
    </row>
    <row r="17" spans="1:12" x14ac:dyDescent="0.25">
      <c r="A17" s="81"/>
      <c r="B17" s="77"/>
      <c r="C17" s="121" t="s">
        <v>119</v>
      </c>
      <c r="D17" s="121"/>
      <c r="E17" s="121"/>
      <c r="F17" s="121"/>
      <c r="G17" s="121"/>
      <c r="H17" s="85">
        <f>0.7*J33*J34</f>
        <v>23733.359999999997</v>
      </c>
    </row>
    <row r="18" spans="1:12" x14ac:dyDescent="0.25">
      <c r="A18" s="81"/>
      <c r="B18" s="77"/>
      <c r="C18" s="121" t="s">
        <v>114</v>
      </c>
      <c r="D18" s="121"/>
      <c r="E18" s="121"/>
      <c r="F18" s="121"/>
      <c r="G18" s="121"/>
      <c r="H18" s="85">
        <f>SUM(H15:H17)</f>
        <v>30429.119999999995</v>
      </c>
    </row>
    <row r="19" spans="1:12" ht="23.25" customHeight="1" x14ac:dyDescent="0.25">
      <c r="A19" s="79" t="s">
        <v>73</v>
      </c>
      <c r="B19" s="77"/>
      <c r="C19" s="116" t="s">
        <v>77</v>
      </c>
      <c r="D19" s="116"/>
      <c r="E19" s="116"/>
      <c r="F19" s="116"/>
      <c r="G19" s="116"/>
      <c r="H19" s="51"/>
    </row>
    <row r="20" spans="1:12" s="56" customFormat="1" ht="15.75" customHeight="1" x14ac:dyDescent="0.25">
      <c r="A20" s="82"/>
      <c r="B20" s="77"/>
      <c r="C20" s="116" t="s">
        <v>135</v>
      </c>
      <c r="D20" s="116"/>
      <c r="E20" s="116"/>
      <c r="F20" s="116"/>
      <c r="G20" s="116"/>
      <c r="H20" s="51">
        <v>4349.6899999999996</v>
      </c>
      <c r="K20" s="67"/>
      <c r="L20" s="67"/>
    </row>
    <row r="21" spans="1:12" x14ac:dyDescent="0.25">
      <c r="A21" s="82"/>
      <c r="B21" s="77"/>
      <c r="C21" s="121" t="s">
        <v>120</v>
      </c>
      <c r="D21" s="121"/>
      <c r="E21" s="121"/>
      <c r="F21" s="121"/>
      <c r="G21" s="121"/>
      <c r="H21" s="51"/>
    </row>
    <row r="22" spans="1:12" s="78" customFormat="1" x14ac:dyDescent="0.25">
      <c r="A22" s="82"/>
      <c r="B22" s="77"/>
      <c r="C22" s="125" t="s">
        <v>136</v>
      </c>
      <c r="D22" s="126"/>
      <c r="E22" s="126"/>
      <c r="F22" s="126"/>
      <c r="G22" s="127"/>
      <c r="H22" s="51">
        <v>12277.89</v>
      </c>
      <c r="K22" s="67"/>
      <c r="L22" s="67"/>
    </row>
    <row r="23" spans="1:12" s="52" customFormat="1" x14ac:dyDescent="0.25">
      <c r="A23" s="82"/>
      <c r="B23" s="77"/>
      <c r="C23" s="121" t="s">
        <v>119</v>
      </c>
      <c r="D23" s="121"/>
      <c r="E23" s="121"/>
      <c r="F23" s="121"/>
      <c r="G23" s="121"/>
      <c r="H23" s="85">
        <f>0.96*J33*J34</f>
        <v>32548.608</v>
      </c>
      <c r="K23" s="71"/>
      <c r="L23" s="68"/>
    </row>
    <row r="24" spans="1:12" s="52" customFormat="1" x14ac:dyDescent="0.25">
      <c r="A24" s="82"/>
      <c r="B24" s="77"/>
      <c r="C24" s="121" t="s">
        <v>114</v>
      </c>
      <c r="D24" s="121"/>
      <c r="E24" s="121"/>
      <c r="F24" s="121"/>
      <c r="G24" s="121"/>
      <c r="H24" s="85">
        <f>SUM(H19:H23)</f>
        <v>49176.187999999995</v>
      </c>
      <c r="K24" s="68"/>
      <c r="L24" s="68"/>
    </row>
    <row r="25" spans="1:12" s="52" customFormat="1" ht="24" customHeight="1" x14ac:dyDescent="0.25">
      <c r="A25" s="80" t="s">
        <v>74</v>
      </c>
      <c r="B25" s="77"/>
      <c r="C25" s="116" t="s">
        <v>78</v>
      </c>
      <c r="D25" s="116"/>
      <c r="E25" s="116"/>
      <c r="F25" s="116"/>
      <c r="G25" s="116"/>
      <c r="H25" s="51"/>
      <c r="K25" s="68"/>
      <c r="L25" s="68"/>
    </row>
    <row r="26" spans="1:12" s="52" customFormat="1" x14ac:dyDescent="0.25">
      <c r="A26" s="124"/>
      <c r="B26" s="124"/>
      <c r="C26" s="121" t="s">
        <v>138</v>
      </c>
      <c r="D26" s="121"/>
      <c r="E26" s="121"/>
      <c r="F26" s="121"/>
      <c r="G26" s="121"/>
      <c r="H26" s="51">
        <v>53267</v>
      </c>
      <c r="K26" s="68"/>
      <c r="L26" s="68"/>
    </row>
    <row r="27" spans="1:12" s="52" customFormat="1" x14ac:dyDescent="0.25">
      <c r="A27" s="124"/>
      <c r="B27" s="124"/>
      <c r="C27" s="121" t="s">
        <v>141</v>
      </c>
      <c r="D27" s="121"/>
      <c r="E27" s="121"/>
      <c r="F27" s="121"/>
      <c r="G27" s="121"/>
      <c r="H27" s="51"/>
      <c r="K27" s="68"/>
      <c r="L27" s="68"/>
    </row>
    <row r="28" spans="1:12" s="52" customFormat="1" x14ac:dyDescent="0.25">
      <c r="A28" s="124"/>
      <c r="B28" s="124"/>
      <c r="C28" s="121" t="s">
        <v>121</v>
      </c>
      <c r="D28" s="121"/>
      <c r="E28" s="121"/>
      <c r="F28" s="121"/>
      <c r="G28" s="121"/>
      <c r="H28" s="51"/>
      <c r="K28" s="68"/>
      <c r="L28" s="68"/>
    </row>
    <row r="29" spans="1:12" s="52" customFormat="1" x14ac:dyDescent="0.25">
      <c r="A29" s="124"/>
      <c r="B29" s="124"/>
      <c r="C29" s="121" t="s">
        <v>119</v>
      </c>
      <c r="D29" s="121"/>
      <c r="E29" s="121"/>
      <c r="F29" s="121"/>
      <c r="G29" s="121"/>
      <c r="H29" s="85">
        <f>0.64*J33*J34</f>
        <v>21699.072</v>
      </c>
      <c r="K29" s="68"/>
      <c r="L29" s="68"/>
    </row>
    <row r="30" spans="1:12" s="52" customFormat="1" ht="15" customHeight="1" x14ac:dyDescent="0.25">
      <c r="A30" s="124"/>
      <c r="B30" s="124"/>
      <c r="C30" s="124" t="s">
        <v>114</v>
      </c>
      <c r="D30" s="124"/>
      <c r="E30" s="124"/>
      <c r="F30" s="124"/>
      <c r="G30" s="124"/>
      <c r="H30" s="85">
        <f>SUM(H26:H29)</f>
        <v>74966.072</v>
      </c>
      <c r="K30" s="68"/>
      <c r="L30" s="68"/>
    </row>
    <row r="31" spans="1:12" s="52" customFormat="1" ht="15" customHeight="1" x14ac:dyDescent="0.25">
      <c r="A31" s="117" t="s">
        <v>18</v>
      </c>
      <c r="B31" s="117"/>
      <c r="C31" s="117"/>
      <c r="D31" s="117"/>
      <c r="E31" s="117"/>
      <c r="F31" s="117"/>
      <c r="G31" s="117"/>
      <c r="H31" s="85">
        <f>H30+H24+H18</f>
        <v>154571.38</v>
      </c>
      <c r="K31" s="68"/>
      <c r="L31" s="68"/>
    </row>
    <row r="32" spans="1:12" s="52" customFormat="1" ht="15" customHeight="1" x14ac:dyDescent="0.25">
      <c r="A32" s="128" t="s">
        <v>75</v>
      </c>
      <c r="B32" s="128"/>
      <c r="C32" s="128"/>
      <c r="D32" s="128"/>
      <c r="E32" s="128"/>
      <c r="F32" s="128"/>
      <c r="G32" s="128"/>
      <c r="H32" s="128"/>
      <c r="K32" s="68"/>
      <c r="L32" s="68"/>
    </row>
    <row r="33" spans="1:12" ht="15" customHeight="1" x14ac:dyDescent="0.25">
      <c r="A33" s="74" t="s">
        <v>79</v>
      </c>
      <c r="B33" s="74"/>
      <c r="C33" s="122" t="s">
        <v>20</v>
      </c>
      <c r="D33" s="122"/>
      <c r="E33" s="122"/>
      <c r="F33" s="122"/>
      <c r="G33" s="122"/>
      <c r="H33" s="86">
        <f>2.67*J33*J34</f>
        <v>90525.816000000006</v>
      </c>
      <c r="J33" s="53">
        <v>12</v>
      </c>
    </row>
    <row r="34" spans="1:12" ht="15" customHeight="1" x14ac:dyDescent="0.25">
      <c r="A34" s="74" t="s">
        <v>80</v>
      </c>
      <c r="B34" s="74"/>
      <c r="C34" s="122" t="s">
        <v>21</v>
      </c>
      <c r="D34" s="122"/>
      <c r="E34" s="122"/>
      <c r="F34" s="122"/>
      <c r="G34" s="122"/>
      <c r="H34" s="86">
        <f>0.14*J33*J34</f>
        <v>4746.6720000000005</v>
      </c>
      <c r="J34" s="32">
        <v>2825.4</v>
      </c>
    </row>
    <row r="35" spans="1:12" ht="15" customHeight="1" x14ac:dyDescent="0.25">
      <c r="A35" s="74" t="s">
        <v>81</v>
      </c>
      <c r="B35" s="74"/>
      <c r="C35" s="122" t="s">
        <v>22</v>
      </c>
      <c r="D35" s="122"/>
      <c r="E35" s="122"/>
      <c r="F35" s="122"/>
      <c r="G35" s="122"/>
      <c r="H35" s="86">
        <f>0.02*J33*J34</f>
        <v>678.096</v>
      </c>
    </row>
    <row r="36" spans="1:12" ht="15" customHeight="1" x14ac:dyDescent="0.25">
      <c r="A36" s="74" t="s">
        <v>81</v>
      </c>
      <c r="B36" s="74"/>
      <c r="C36" s="122" t="s">
        <v>23</v>
      </c>
      <c r="D36" s="122"/>
      <c r="E36" s="122"/>
      <c r="F36" s="122"/>
      <c r="G36" s="122"/>
      <c r="H36" s="86">
        <f>0.02*J33*J34</f>
        <v>678.096</v>
      </c>
    </row>
    <row r="37" spans="1:12" ht="15" customHeight="1" x14ac:dyDescent="0.25">
      <c r="A37" s="74" t="s">
        <v>82</v>
      </c>
      <c r="B37" s="74"/>
      <c r="C37" s="122" t="s">
        <v>3</v>
      </c>
      <c r="D37" s="122"/>
      <c r="E37" s="122"/>
      <c r="F37" s="122"/>
      <c r="G37" s="122"/>
      <c r="H37" s="86">
        <f>0.45*J33*J34</f>
        <v>15257.160000000002</v>
      </c>
    </row>
    <row r="38" spans="1:12" ht="15" customHeight="1" x14ac:dyDescent="0.25">
      <c r="A38" s="74" t="s">
        <v>83</v>
      </c>
      <c r="B38" s="74"/>
      <c r="C38" s="122" t="s">
        <v>25</v>
      </c>
      <c r="D38" s="122"/>
      <c r="E38" s="122"/>
      <c r="F38" s="122"/>
      <c r="G38" s="122"/>
      <c r="H38" s="86">
        <f>0.04*J33*J34</f>
        <v>1356.192</v>
      </c>
    </row>
    <row r="39" spans="1:12" ht="15" customHeight="1" x14ac:dyDescent="0.25">
      <c r="A39" s="74" t="s">
        <v>84</v>
      </c>
      <c r="B39" s="74"/>
      <c r="C39" s="134" t="s">
        <v>26</v>
      </c>
      <c r="D39" s="134"/>
      <c r="E39" s="134"/>
      <c r="F39" s="134"/>
      <c r="G39" s="134"/>
      <c r="H39" s="86">
        <f>1.11*J33*J34</f>
        <v>37634.328000000001</v>
      </c>
    </row>
    <row r="40" spans="1:12" ht="15" customHeight="1" x14ac:dyDescent="0.25">
      <c r="A40" s="74" t="s">
        <v>85</v>
      </c>
      <c r="B40" s="74"/>
      <c r="C40" s="122" t="s">
        <v>52</v>
      </c>
      <c r="D40" s="122"/>
      <c r="E40" s="122"/>
      <c r="F40" s="122"/>
      <c r="G40" s="122"/>
      <c r="H40" s="86">
        <f>0.17*J33*J34</f>
        <v>5763.8160000000007</v>
      </c>
    </row>
    <row r="41" spans="1:12" ht="15" customHeight="1" x14ac:dyDescent="0.25">
      <c r="A41" s="74" t="s">
        <v>86</v>
      </c>
      <c r="B41" s="74"/>
      <c r="C41" s="122" t="s">
        <v>6</v>
      </c>
      <c r="D41" s="122"/>
      <c r="E41" s="122"/>
      <c r="F41" s="122"/>
      <c r="G41" s="122"/>
      <c r="H41" s="86">
        <f>0.2*J33*J34</f>
        <v>6780.9600000000009</v>
      </c>
    </row>
    <row r="42" spans="1:12" ht="15" customHeight="1" x14ac:dyDescent="0.25">
      <c r="A42" s="74" t="s">
        <v>87</v>
      </c>
      <c r="B42" s="74"/>
      <c r="C42" s="122" t="s">
        <v>28</v>
      </c>
      <c r="D42" s="122"/>
      <c r="E42" s="122"/>
      <c r="F42" s="122"/>
      <c r="G42" s="122"/>
      <c r="H42" s="86">
        <f>0.28*J33*J34</f>
        <v>9493.344000000001</v>
      </c>
    </row>
    <row r="43" spans="1:12" ht="15" customHeight="1" x14ac:dyDescent="0.25">
      <c r="A43" s="74" t="s">
        <v>88</v>
      </c>
      <c r="B43" s="74"/>
      <c r="C43" s="122" t="s">
        <v>51</v>
      </c>
      <c r="D43" s="122"/>
      <c r="E43" s="122"/>
      <c r="F43" s="122"/>
      <c r="G43" s="122"/>
      <c r="H43" s="86">
        <f>0.11*J33*J34</f>
        <v>3729.5280000000002</v>
      </c>
    </row>
    <row r="44" spans="1:12" ht="15" customHeight="1" x14ac:dyDescent="0.25">
      <c r="A44" s="74" t="s">
        <v>89</v>
      </c>
      <c r="B44" s="74"/>
      <c r="C44" s="122" t="s">
        <v>30</v>
      </c>
      <c r="D44" s="122"/>
      <c r="E44" s="122"/>
      <c r="F44" s="122"/>
      <c r="G44" s="122"/>
      <c r="H44" s="86">
        <f>2.7*J33*J34</f>
        <v>91542.960000000021</v>
      </c>
    </row>
    <row r="45" spans="1:12" ht="15" customHeight="1" x14ac:dyDescent="0.25">
      <c r="A45" s="74" t="s">
        <v>90</v>
      </c>
      <c r="B45" s="74"/>
      <c r="C45" s="122" t="s">
        <v>31</v>
      </c>
      <c r="D45" s="122"/>
      <c r="E45" s="122"/>
      <c r="F45" s="122"/>
      <c r="G45" s="122"/>
      <c r="H45" s="86">
        <f>1.13*J33*J34</f>
        <v>38312.423999999999</v>
      </c>
    </row>
    <row r="46" spans="1:12" ht="15" customHeight="1" x14ac:dyDescent="0.25">
      <c r="A46" s="75" t="s">
        <v>91</v>
      </c>
      <c r="B46" s="75"/>
      <c r="C46" s="132" t="s">
        <v>116</v>
      </c>
      <c r="D46" s="132"/>
      <c r="E46" s="132"/>
      <c r="F46" s="132"/>
      <c r="G46" s="132"/>
      <c r="H46" s="85">
        <f>4.64*J33*J34</f>
        <v>157318.272</v>
      </c>
    </row>
    <row r="47" spans="1:12" ht="15" customHeight="1" x14ac:dyDescent="0.25">
      <c r="A47" s="117" t="s">
        <v>32</v>
      </c>
      <c r="B47" s="117"/>
      <c r="C47" s="117"/>
      <c r="D47" s="117"/>
      <c r="E47" s="117"/>
      <c r="F47" s="117"/>
      <c r="G47" s="117"/>
      <c r="H47" s="85">
        <f>SUM(H33:H46)</f>
        <v>463817.66399999999</v>
      </c>
    </row>
    <row r="48" spans="1:12" s="49" customFormat="1" ht="15" customHeight="1" x14ac:dyDescent="0.25">
      <c r="A48" s="73">
        <v>4</v>
      </c>
      <c r="B48" s="73"/>
      <c r="C48" s="118" t="s">
        <v>117</v>
      </c>
      <c r="D48" s="118"/>
      <c r="E48" s="118"/>
      <c r="F48" s="118"/>
      <c r="G48" s="118"/>
      <c r="H48" s="85">
        <v>0</v>
      </c>
      <c r="K48" s="67"/>
      <c r="L48" s="67"/>
    </row>
    <row r="49" spans="1:14" s="52" customFormat="1" ht="15" customHeight="1" x14ac:dyDescent="0.25">
      <c r="A49" s="117">
        <v>5</v>
      </c>
      <c r="B49" s="73"/>
      <c r="C49" s="118" t="s">
        <v>118</v>
      </c>
      <c r="D49" s="118"/>
      <c r="E49" s="118"/>
      <c r="F49" s="118"/>
      <c r="G49" s="118"/>
      <c r="H49" s="85"/>
      <c r="K49" s="68"/>
      <c r="L49" s="68"/>
    </row>
    <row r="50" spans="1:14" s="52" customFormat="1" x14ac:dyDescent="0.25">
      <c r="A50" s="117"/>
      <c r="B50" s="51"/>
      <c r="C50" s="118"/>
      <c r="D50" s="118"/>
      <c r="E50" s="118"/>
      <c r="F50" s="118"/>
      <c r="G50" s="118"/>
      <c r="H50" s="85"/>
      <c r="K50" s="68"/>
      <c r="L50" s="68"/>
    </row>
    <row r="51" spans="1:14" ht="15" customHeight="1" x14ac:dyDescent="0.25">
      <c r="A51" s="133" t="s">
        <v>93</v>
      </c>
      <c r="B51" s="133"/>
      <c r="C51" s="133"/>
      <c r="D51" s="133"/>
      <c r="E51" s="133"/>
      <c r="F51" s="133"/>
      <c r="G51" s="133"/>
      <c r="H51" s="133"/>
      <c r="M51" s="52"/>
    </row>
    <row r="52" spans="1:14" s="61" customFormat="1" ht="15" customHeight="1" x14ac:dyDescent="0.25">
      <c r="A52" s="138"/>
      <c r="B52" s="139"/>
      <c r="C52" s="139"/>
      <c r="D52" s="140"/>
      <c r="E52" s="111" t="s">
        <v>123</v>
      </c>
      <c r="F52" s="112"/>
      <c r="G52" s="112"/>
      <c r="H52" s="113"/>
      <c r="I52" s="111" t="s">
        <v>124</v>
      </c>
      <c r="J52" s="113"/>
      <c r="K52" s="118" t="s">
        <v>125</v>
      </c>
      <c r="L52" s="118"/>
      <c r="M52" s="52"/>
    </row>
    <row r="53" spans="1:14" x14ac:dyDescent="0.25">
      <c r="A53" s="119" t="s">
        <v>94</v>
      </c>
      <c r="B53" s="119"/>
      <c r="C53" s="119"/>
      <c r="D53" s="119"/>
      <c r="E53" s="29" t="s">
        <v>95</v>
      </c>
      <c r="F53" s="69" t="s">
        <v>96</v>
      </c>
      <c r="G53" s="50" t="s">
        <v>97</v>
      </c>
      <c r="H53" s="51" t="s">
        <v>98</v>
      </c>
      <c r="I53" s="60" t="s">
        <v>95</v>
      </c>
      <c r="J53" s="60" t="s">
        <v>96</v>
      </c>
      <c r="K53" s="69" t="s">
        <v>95</v>
      </c>
      <c r="L53" s="69" t="s">
        <v>96</v>
      </c>
      <c r="M53" s="52"/>
    </row>
    <row r="54" spans="1:14" x14ac:dyDescent="0.25">
      <c r="A54" s="116" t="s">
        <v>99</v>
      </c>
      <c r="B54" s="116"/>
      <c r="C54" s="116"/>
      <c r="D54" s="116"/>
      <c r="E54" s="55">
        <f t="shared" ref="E54:F58" si="0">I54+K54</f>
        <v>465173.85600000003</v>
      </c>
      <c r="F54" s="70">
        <f t="shared" si="0"/>
        <v>424665.83600000001</v>
      </c>
      <c r="G54" s="55">
        <f>H47</f>
        <v>463817.66399999999</v>
      </c>
      <c r="H54" s="85">
        <f>F54-G54</f>
        <v>-39151.82799999998</v>
      </c>
      <c r="I54" s="59">
        <v>450866.64</v>
      </c>
      <c r="J54" s="59">
        <v>410358.62</v>
      </c>
      <c r="K54" s="70">
        <f>N54*M58*M59</f>
        <v>14307.216</v>
      </c>
      <c r="L54" s="70">
        <f>K54</f>
        <v>14307.216</v>
      </c>
      <c r="M54" s="52"/>
      <c r="N54" s="32">
        <v>13.72</v>
      </c>
    </row>
    <row r="55" spans="1:14" x14ac:dyDescent="0.25">
      <c r="A55" s="116" t="s">
        <v>100</v>
      </c>
      <c r="B55" s="116"/>
      <c r="C55" s="116"/>
      <c r="D55" s="116"/>
      <c r="E55" s="28">
        <f t="shared" si="0"/>
        <v>143417.24400000001</v>
      </c>
      <c r="F55" s="70">
        <f t="shared" si="0"/>
        <v>130904.77399999999</v>
      </c>
      <c r="G55" s="55">
        <f>H12</f>
        <v>425787.02399999998</v>
      </c>
      <c r="H55" s="85">
        <f>F55-G55</f>
        <v>-294882.25</v>
      </c>
      <c r="I55" s="59">
        <v>139006.20000000001</v>
      </c>
      <c r="J55" s="59">
        <v>126493.73</v>
      </c>
      <c r="K55" s="70">
        <f>N55*M58*M59</f>
        <v>4411.0440000000008</v>
      </c>
      <c r="L55" s="70">
        <f>K55</f>
        <v>4411.0440000000008</v>
      </c>
      <c r="M55" s="52"/>
      <c r="N55" s="32">
        <v>4.2300000000000004</v>
      </c>
    </row>
    <row r="56" spans="1:14" x14ac:dyDescent="0.25">
      <c r="A56" s="116" t="s">
        <v>101</v>
      </c>
      <c r="B56" s="116"/>
      <c r="C56" s="116"/>
      <c r="D56" s="116"/>
      <c r="E56" s="28">
        <f t="shared" si="0"/>
        <v>53230.956000000006</v>
      </c>
      <c r="F56" s="70">
        <f t="shared" si="0"/>
        <v>48580.696000000004</v>
      </c>
      <c r="G56" s="55">
        <f>H18</f>
        <v>30429.119999999995</v>
      </c>
      <c r="H56" s="85">
        <f>F56-G56</f>
        <v>18151.576000000008</v>
      </c>
      <c r="I56" s="59">
        <v>51593.760000000002</v>
      </c>
      <c r="J56" s="59">
        <v>46943.5</v>
      </c>
      <c r="K56" s="70">
        <f>N56*M58*M59</f>
        <v>1637.1960000000004</v>
      </c>
      <c r="L56" s="70">
        <f>K56</f>
        <v>1637.1960000000004</v>
      </c>
      <c r="M56" s="52"/>
      <c r="N56" s="32">
        <v>1.57</v>
      </c>
    </row>
    <row r="57" spans="1:14" x14ac:dyDescent="0.25">
      <c r="A57" s="116" t="s">
        <v>102</v>
      </c>
      <c r="B57" s="116"/>
      <c r="C57" s="116"/>
      <c r="D57" s="116"/>
      <c r="E57" s="55">
        <f t="shared" si="0"/>
        <v>98835.448000000004</v>
      </c>
      <c r="F57" s="70">
        <f t="shared" si="0"/>
        <v>90455.067999999999</v>
      </c>
      <c r="G57" s="55">
        <f>H24</f>
        <v>49176.187999999995</v>
      </c>
      <c r="H57" s="85">
        <f>F57-G57</f>
        <v>41278.880000000005</v>
      </c>
      <c r="I57" s="59">
        <v>95957.32</v>
      </c>
      <c r="J57" s="59">
        <v>87576.94</v>
      </c>
      <c r="K57" s="70">
        <f>2.76*M58*M59</f>
        <v>2878.1279999999997</v>
      </c>
      <c r="L57" s="70">
        <f>K57</f>
        <v>2878.1279999999997</v>
      </c>
      <c r="N57" s="32">
        <v>2.93</v>
      </c>
    </row>
    <row r="58" spans="1:14" x14ac:dyDescent="0.25">
      <c r="A58" s="116" t="s">
        <v>104</v>
      </c>
      <c r="B58" s="116"/>
      <c r="C58" s="116"/>
      <c r="D58" s="116"/>
      <c r="E58" s="55">
        <f t="shared" si="0"/>
        <v>47466.720000000001</v>
      </c>
      <c r="F58" s="70">
        <f t="shared" si="0"/>
        <v>43320.689999999995</v>
      </c>
      <c r="G58" s="55">
        <f>H30</f>
        <v>74966.072</v>
      </c>
      <c r="H58" s="85">
        <f>F58-G58</f>
        <v>-31645.382000000005</v>
      </c>
      <c r="I58" s="59">
        <v>46006.8</v>
      </c>
      <c r="J58" s="59">
        <v>41860.769999999997</v>
      </c>
      <c r="K58" s="70">
        <f>N58*M58*M59</f>
        <v>1459.92</v>
      </c>
      <c r="L58" s="70">
        <f>K58</f>
        <v>1459.92</v>
      </c>
      <c r="M58" s="32">
        <v>86.9</v>
      </c>
      <c r="N58" s="32">
        <v>1.4</v>
      </c>
    </row>
    <row r="59" spans="1:14" x14ac:dyDescent="0.25">
      <c r="A59" s="116" t="s">
        <v>142</v>
      </c>
      <c r="B59" s="116"/>
      <c r="C59" s="116"/>
      <c r="D59" s="116"/>
      <c r="E59" s="28">
        <f>I59</f>
        <v>4932.75</v>
      </c>
      <c r="F59" s="70">
        <f>J59</f>
        <v>4055.36</v>
      </c>
      <c r="G59" s="55">
        <f>E59</f>
        <v>4932.75</v>
      </c>
      <c r="H59" s="85">
        <f>F59-G59</f>
        <v>-877.38999999999987</v>
      </c>
      <c r="I59" s="59">
        <v>4932.75</v>
      </c>
      <c r="J59" s="59">
        <v>4055.36</v>
      </c>
      <c r="K59" s="70"/>
      <c r="L59" s="70"/>
      <c r="M59" s="32">
        <v>12</v>
      </c>
    </row>
    <row r="60" spans="1:14" s="57" customFormat="1" x14ac:dyDescent="0.25">
      <c r="A60" s="129" t="s">
        <v>143</v>
      </c>
      <c r="B60" s="130"/>
      <c r="C60" s="130"/>
      <c r="D60" s="131"/>
      <c r="E60" s="58">
        <f>I60</f>
        <v>14244.08</v>
      </c>
      <c r="F60" s="70">
        <f>J60</f>
        <v>12032.62</v>
      </c>
      <c r="G60" s="55">
        <f>F60-E60</f>
        <v>-2211.4599999999991</v>
      </c>
      <c r="H60" s="51">
        <f>F60-G60</f>
        <v>14244.08</v>
      </c>
      <c r="I60" s="59">
        <v>14244.08</v>
      </c>
      <c r="J60" s="59">
        <v>12032.62</v>
      </c>
      <c r="K60" s="70"/>
      <c r="L60" s="70"/>
    </row>
    <row r="61" spans="1:14" x14ac:dyDescent="0.25">
      <c r="A61" s="129" t="s">
        <v>105</v>
      </c>
      <c r="B61" s="130"/>
      <c r="C61" s="130"/>
      <c r="D61" s="131"/>
      <c r="E61" s="55">
        <f>SUM(E54:E60)</f>
        <v>827301.054</v>
      </c>
      <c r="F61" s="70">
        <f>SUM(F54:F60)</f>
        <v>754015.04399999988</v>
      </c>
      <c r="G61" s="55">
        <f>SUM(G54:G60)</f>
        <v>1046897.358</v>
      </c>
      <c r="H61" s="85">
        <f>SUM(H55:H60)</f>
        <v>-253730.486</v>
      </c>
      <c r="I61" s="59">
        <f>SUM(I54:I60)</f>
        <v>802607.55000000016</v>
      </c>
      <c r="J61" s="59">
        <f>SUM(J54:J60)</f>
        <v>729321.54</v>
      </c>
      <c r="K61" s="70">
        <f>SUM(K54:K60)</f>
        <v>24693.504000000001</v>
      </c>
      <c r="L61" s="70">
        <f>SUM(L54:L60)</f>
        <v>24693.504000000001</v>
      </c>
    </row>
    <row r="62" spans="1:14" ht="24" customHeight="1" x14ac:dyDescent="0.25">
      <c r="A62" s="129" t="s">
        <v>106</v>
      </c>
      <c r="B62" s="130"/>
      <c r="C62" s="130"/>
      <c r="D62" s="131"/>
      <c r="E62" s="28"/>
      <c r="F62" s="70"/>
      <c r="G62" s="55">
        <f>E61/100</f>
        <v>8273.0105399999993</v>
      </c>
      <c r="H62" s="51">
        <v>-3976</v>
      </c>
      <c r="I62" s="59"/>
      <c r="J62" s="59"/>
      <c r="K62" s="70"/>
      <c r="L62" s="70"/>
    </row>
    <row r="63" spans="1:14" x14ac:dyDescent="0.25">
      <c r="A63" s="116" t="s">
        <v>107</v>
      </c>
      <c r="B63" s="116"/>
      <c r="C63" s="116"/>
      <c r="D63" s="116"/>
      <c r="E63" s="55">
        <f>E61</f>
        <v>827301.054</v>
      </c>
      <c r="F63" s="70">
        <f>F61</f>
        <v>754015.04399999988</v>
      </c>
      <c r="G63" s="55">
        <f>SUM(G61)</f>
        <v>1046897.358</v>
      </c>
      <c r="H63" s="85">
        <f>SUM(H61:H62)</f>
        <v>-257706.486</v>
      </c>
      <c r="I63" s="59"/>
      <c r="J63" s="59"/>
      <c r="K63" s="70"/>
      <c r="L63" s="70"/>
    </row>
    <row r="64" spans="1:14" x14ac:dyDescent="0.25">
      <c r="A64" s="117" t="s">
        <v>146</v>
      </c>
      <c r="B64" s="117"/>
      <c r="C64" s="117"/>
      <c r="D64" s="117"/>
      <c r="E64" s="117"/>
      <c r="F64" s="117"/>
      <c r="G64" s="117"/>
      <c r="H64" s="117"/>
      <c r="I64" s="114">
        <v>0.7</v>
      </c>
      <c r="J64" s="115"/>
      <c r="K64" s="114">
        <v>1</v>
      </c>
      <c r="L64" s="115"/>
    </row>
    <row r="65" spans="1:12" x14ac:dyDescent="0.25">
      <c r="A65" s="137" t="s">
        <v>144</v>
      </c>
      <c r="B65" s="137"/>
      <c r="C65" s="137"/>
      <c r="D65" s="137"/>
      <c r="E65" s="137"/>
      <c r="F65" s="137"/>
      <c r="G65" s="137"/>
      <c r="H65" s="51">
        <v>85490.15</v>
      </c>
      <c r="I65" s="59"/>
      <c r="J65" s="59"/>
      <c r="K65" s="70"/>
      <c r="L65" s="70"/>
    </row>
    <row r="66" spans="1:12" s="78" customFormat="1" x14ac:dyDescent="0.25">
      <c r="A66" s="160" t="s">
        <v>145</v>
      </c>
      <c r="B66" s="161"/>
      <c r="C66" s="161"/>
      <c r="D66" s="161"/>
      <c r="E66" s="161"/>
      <c r="F66" s="161"/>
      <c r="G66" s="162"/>
      <c r="H66" s="85">
        <f>H65+H63</f>
        <v>-172216.33600000001</v>
      </c>
      <c r="I66" s="76"/>
      <c r="J66" s="76"/>
      <c r="K66" s="70"/>
      <c r="L66" s="70"/>
    </row>
    <row r="67" spans="1:12" x14ac:dyDescent="0.25">
      <c r="A67" s="137" t="s">
        <v>110</v>
      </c>
      <c r="B67" s="137"/>
      <c r="C67" s="137"/>
      <c r="D67" s="137"/>
      <c r="E67" s="137"/>
      <c r="F67" s="137"/>
      <c r="G67" s="137"/>
      <c r="H67" s="51">
        <v>167167.42000000001</v>
      </c>
      <c r="I67" s="59">
        <v>167167</v>
      </c>
      <c r="J67" s="59"/>
      <c r="K67" s="70"/>
      <c r="L67" s="70"/>
    </row>
    <row r="69" spans="1:12" x14ac:dyDescent="0.25">
      <c r="A69" s="135" t="s">
        <v>126</v>
      </c>
      <c r="B69" s="136"/>
      <c r="C69" s="136"/>
      <c r="D69" s="136"/>
      <c r="E69" s="136"/>
      <c r="F69" s="136"/>
      <c r="G69" s="136"/>
      <c r="H69" s="115"/>
      <c r="I69" s="111" t="s">
        <v>128</v>
      </c>
      <c r="J69" s="113"/>
    </row>
    <row r="70" spans="1:12" x14ac:dyDescent="0.25">
      <c r="A70" s="135"/>
      <c r="B70" s="136"/>
      <c r="C70" s="136"/>
      <c r="D70" s="136"/>
      <c r="E70" s="136"/>
      <c r="F70" s="136"/>
      <c r="G70" s="136"/>
      <c r="H70" s="115"/>
      <c r="I70" s="64"/>
      <c r="J70" s="65"/>
    </row>
    <row r="71" spans="1:12" ht="17.25" customHeight="1" x14ac:dyDescent="0.25">
      <c r="A71" s="62" t="s">
        <v>127</v>
      </c>
      <c r="B71" s="63"/>
      <c r="C71" s="63"/>
      <c r="D71" s="63"/>
      <c r="E71" s="63"/>
      <c r="F71" s="72"/>
      <c r="G71" s="88"/>
      <c r="H71" s="51"/>
      <c r="I71" s="111">
        <v>-386832.5</v>
      </c>
      <c r="J71" s="113"/>
    </row>
    <row r="72" spans="1:12" x14ac:dyDescent="0.25">
      <c r="A72" s="111" t="s">
        <v>129</v>
      </c>
      <c r="B72" s="112"/>
      <c r="C72" s="112"/>
      <c r="D72" s="112"/>
      <c r="E72" s="112"/>
      <c r="F72" s="112"/>
      <c r="G72" s="112"/>
      <c r="H72" s="113"/>
      <c r="I72" s="111">
        <v>60000</v>
      </c>
      <c r="J72" s="113"/>
    </row>
    <row r="73" spans="1:12" x14ac:dyDescent="0.25">
      <c r="A73" s="111"/>
      <c r="B73" s="112"/>
      <c r="C73" s="112"/>
      <c r="D73" s="112"/>
      <c r="E73" s="112"/>
      <c r="F73" s="112"/>
      <c r="G73" s="112"/>
      <c r="H73" s="113"/>
      <c r="I73" s="111"/>
      <c r="J73" s="113"/>
    </row>
    <row r="74" spans="1:12" x14ac:dyDescent="0.25">
      <c r="A74" s="135" t="s">
        <v>114</v>
      </c>
      <c r="B74" s="136"/>
      <c r="C74" s="136"/>
      <c r="D74" s="136"/>
      <c r="E74" s="136"/>
      <c r="F74" s="136"/>
      <c r="G74" s="136"/>
      <c r="H74" s="115"/>
      <c r="I74" s="111">
        <f>I72+I71</f>
        <v>-326832.5</v>
      </c>
      <c r="J74" s="113"/>
    </row>
  </sheetData>
  <mergeCells count="85">
    <mergeCell ref="A74:H74"/>
    <mergeCell ref="I72:J72"/>
    <mergeCell ref="I73:J73"/>
    <mergeCell ref="I74:J74"/>
    <mergeCell ref="C44:G44"/>
    <mergeCell ref="A60:D60"/>
    <mergeCell ref="A65:G65"/>
    <mergeCell ref="A67:G67"/>
    <mergeCell ref="I64:J64"/>
    <mergeCell ref="A69:H69"/>
    <mergeCell ref="A70:H70"/>
    <mergeCell ref="A52:D52"/>
    <mergeCell ref="E52:H52"/>
    <mergeCell ref="I52:J52"/>
    <mergeCell ref="A59:D59"/>
    <mergeCell ref="C46:G46"/>
    <mergeCell ref="C36:G36"/>
    <mergeCell ref="A51:H51"/>
    <mergeCell ref="C37:G37"/>
    <mergeCell ref="C38:G38"/>
    <mergeCell ref="C39:G39"/>
    <mergeCell ref="C45:G45"/>
    <mergeCell ref="I71:J71"/>
    <mergeCell ref="I69:J69"/>
    <mergeCell ref="A72:H72"/>
    <mergeCell ref="A73:H73"/>
    <mergeCell ref="A61:D61"/>
    <mergeCell ref="A63:D63"/>
    <mergeCell ref="A62:D62"/>
    <mergeCell ref="A64:H64"/>
    <mergeCell ref="C40:G40"/>
    <mergeCell ref="C41:G41"/>
    <mergeCell ref="C42:G42"/>
    <mergeCell ref="C43:G43"/>
    <mergeCell ref="A32:H32"/>
    <mergeCell ref="C35:G35"/>
    <mergeCell ref="C5:G5"/>
    <mergeCell ref="C3:G3"/>
    <mergeCell ref="C7:G7"/>
    <mergeCell ref="C25:G25"/>
    <mergeCell ref="C26:G26"/>
    <mergeCell ref="C6:G6"/>
    <mergeCell ref="A13:H13"/>
    <mergeCell ref="C24:G24"/>
    <mergeCell ref="C9:G9"/>
    <mergeCell ref="C20:G20"/>
    <mergeCell ref="C18:G18"/>
    <mergeCell ref="C19:G19"/>
    <mergeCell ref="C21:G21"/>
    <mergeCell ref="C23:G23"/>
    <mergeCell ref="C27:G27"/>
    <mergeCell ref="C28:G28"/>
    <mergeCell ref="C29:G29"/>
    <mergeCell ref="A26:B30"/>
    <mergeCell ref="C22:G22"/>
    <mergeCell ref="A1:H1"/>
    <mergeCell ref="A4:H4"/>
    <mergeCell ref="C8:G8"/>
    <mergeCell ref="C33:G33"/>
    <mergeCell ref="C34:G34"/>
    <mergeCell ref="A2:H2"/>
    <mergeCell ref="A3:B3"/>
    <mergeCell ref="A12:G12"/>
    <mergeCell ref="C14:G14"/>
    <mergeCell ref="C15:G15"/>
    <mergeCell ref="C17:G17"/>
    <mergeCell ref="C16:G16"/>
    <mergeCell ref="C10:G10"/>
    <mergeCell ref="C30:G30"/>
    <mergeCell ref="A31:G31"/>
    <mergeCell ref="C11:G11"/>
    <mergeCell ref="A66:G66"/>
    <mergeCell ref="K64:L64"/>
    <mergeCell ref="A58:D58"/>
    <mergeCell ref="A47:G47"/>
    <mergeCell ref="A54:D54"/>
    <mergeCell ref="A55:D55"/>
    <mergeCell ref="A56:D56"/>
    <mergeCell ref="A57:D57"/>
    <mergeCell ref="C50:G50"/>
    <mergeCell ref="C48:G48"/>
    <mergeCell ref="C49:G49"/>
    <mergeCell ref="A49:A50"/>
    <mergeCell ref="A53:D53"/>
    <mergeCell ref="K52:L5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20" t="s">
        <v>65</v>
      </c>
      <c r="B1" s="120"/>
      <c r="C1" s="120"/>
      <c r="D1" s="120"/>
      <c r="E1" s="120"/>
      <c r="F1" s="120"/>
      <c r="G1" s="120"/>
      <c r="H1" s="120"/>
      <c r="I1" s="31"/>
      <c r="J1" s="31"/>
      <c r="K1" s="31"/>
      <c r="L1" s="31"/>
    </row>
    <row r="2" spans="1:12" ht="36" customHeight="1" x14ac:dyDescent="0.25">
      <c r="A2" s="144" t="s">
        <v>66</v>
      </c>
      <c r="B2" s="144"/>
      <c r="C2" s="144"/>
      <c r="D2" s="144"/>
      <c r="E2" s="144"/>
      <c r="F2" s="144"/>
      <c r="G2" s="144"/>
      <c r="H2" s="145"/>
    </row>
    <row r="3" spans="1:12" ht="27" customHeight="1" x14ac:dyDescent="0.25">
      <c r="A3" s="135" t="s">
        <v>111</v>
      </c>
      <c r="B3" s="115"/>
      <c r="C3" s="146" t="s">
        <v>92</v>
      </c>
      <c r="D3" s="147"/>
      <c r="E3" s="147"/>
      <c r="F3" s="147"/>
      <c r="G3" s="148"/>
      <c r="H3" s="28" t="s">
        <v>67</v>
      </c>
    </row>
    <row r="4" spans="1:12" ht="27" customHeight="1" x14ac:dyDescent="0.25">
      <c r="A4" s="149" t="s">
        <v>9</v>
      </c>
      <c r="B4" s="149"/>
      <c r="C4" s="149"/>
      <c r="D4" s="149"/>
      <c r="E4" s="149"/>
      <c r="F4" s="149"/>
      <c r="G4" s="149"/>
      <c r="H4" s="150"/>
    </row>
    <row r="5" spans="1:12" ht="24.75" customHeight="1" x14ac:dyDescent="0.25">
      <c r="A5" s="34" t="s">
        <v>68</v>
      </c>
      <c r="B5" s="41"/>
      <c r="C5" s="141" t="s">
        <v>8</v>
      </c>
      <c r="D5" s="142"/>
      <c r="E5" s="142"/>
      <c r="F5" s="142"/>
      <c r="G5" s="143"/>
      <c r="H5" s="37"/>
    </row>
    <row r="6" spans="1:12" ht="15" customHeight="1" x14ac:dyDescent="0.25">
      <c r="A6" s="34" t="s">
        <v>69</v>
      </c>
      <c r="B6" s="41"/>
      <c r="C6" s="111" t="s">
        <v>64</v>
      </c>
      <c r="D6" s="112"/>
      <c r="E6" s="112"/>
      <c r="F6" s="112"/>
      <c r="G6" s="113"/>
      <c r="H6" s="28"/>
    </row>
    <row r="7" spans="1:12" x14ac:dyDescent="0.25">
      <c r="A7" s="33"/>
      <c r="B7" s="38"/>
      <c r="C7" s="125"/>
      <c r="D7" s="126"/>
      <c r="E7" s="126"/>
      <c r="F7" s="126"/>
      <c r="G7" s="127"/>
      <c r="H7" s="28"/>
    </row>
    <row r="8" spans="1:12" x14ac:dyDescent="0.25">
      <c r="A8" s="33"/>
      <c r="B8" s="38"/>
      <c r="C8" s="125"/>
      <c r="D8" s="126"/>
      <c r="E8" s="126"/>
      <c r="F8" s="126"/>
      <c r="G8" s="127"/>
      <c r="H8" s="28"/>
    </row>
    <row r="9" spans="1:12" x14ac:dyDescent="0.25">
      <c r="A9" s="33"/>
      <c r="B9" s="38"/>
      <c r="C9" s="125"/>
      <c r="D9" s="126"/>
      <c r="E9" s="126"/>
      <c r="F9" s="126"/>
      <c r="G9" s="127"/>
      <c r="H9" s="28"/>
    </row>
    <row r="10" spans="1:12" x14ac:dyDescent="0.25">
      <c r="A10" s="33"/>
      <c r="B10" s="38"/>
      <c r="C10" s="125"/>
      <c r="D10" s="126"/>
      <c r="E10" s="126"/>
      <c r="F10" s="126"/>
      <c r="G10" s="127"/>
      <c r="H10" s="28"/>
    </row>
    <row r="11" spans="1:12" x14ac:dyDescent="0.25">
      <c r="A11" s="33"/>
      <c r="B11" s="38"/>
      <c r="C11" s="125"/>
      <c r="D11" s="126"/>
      <c r="E11" s="126"/>
      <c r="F11" s="126"/>
      <c r="G11" s="127"/>
      <c r="H11" s="28"/>
    </row>
    <row r="12" spans="1:12" x14ac:dyDescent="0.25">
      <c r="A12" s="33"/>
      <c r="B12" s="38"/>
      <c r="C12" s="125"/>
      <c r="D12" s="126"/>
      <c r="E12" s="126"/>
      <c r="F12" s="126"/>
      <c r="G12" s="127"/>
      <c r="H12" s="28"/>
    </row>
    <row r="13" spans="1:12" x14ac:dyDescent="0.25">
      <c r="A13" s="33"/>
      <c r="B13" s="38"/>
      <c r="C13" s="125"/>
      <c r="D13" s="126"/>
      <c r="E13" s="126"/>
      <c r="F13" s="126"/>
      <c r="G13" s="127"/>
      <c r="H13" s="28"/>
    </row>
    <row r="14" spans="1:12" x14ac:dyDescent="0.25">
      <c r="A14" s="33"/>
      <c r="B14" s="38"/>
      <c r="C14" s="125"/>
      <c r="D14" s="126"/>
      <c r="E14" s="126"/>
      <c r="F14" s="126"/>
      <c r="G14" s="127"/>
      <c r="H14" s="28"/>
    </row>
    <row r="15" spans="1:12" x14ac:dyDescent="0.25">
      <c r="A15" s="33"/>
      <c r="B15" s="38"/>
      <c r="C15" s="125"/>
      <c r="D15" s="126"/>
      <c r="E15" s="126"/>
      <c r="F15" s="126"/>
      <c r="G15" s="127"/>
      <c r="H15" s="28"/>
    </row>
    <row r="16" spans="1:12" x14ac:dyDescent="0.25">
      <c r="A16" s="33"/>
      <c r="B16" s="38"/>
      <c r="C16" s="125"/>
      <c r="D16" s="126"/>
      <c r="E16" s="126"/>
      <c r="F16" s="126"/>
      <c r="G16" s="127"/>
      <c r="H16" s="28"/>
    </row>
    <row r="17" spans="1:8" x14ac:dyDescent="0.25">
      <c r="A17" s="34" t="s">
        <v>70</v>
      </c>
      <c r="B17" s="41"/>
      <c r="C17" s="129" t="s">
        <v>59</v>
      </c>
      <c r="D17" s="130"/>
      <c r="E17" s="130"/>
      <c r="F17" s="130"/>
      <c r="G17" s="131"/>
      <c r="H17" s="27"/>
    </row>
    <row r="18" spans="1:8" x14ac:dyDescent="0.25">
      <c r="A18" s="135" t="s">
        <v>13</v>
      </c>
      <c r="B18" s="136"/>
      <c r="C18" s="136"/>
      <c r="D18" s="136"/>
      <c r="E18" s="136"/>
      <c r="F18" s="136"/>
      <c r="G18" s="115"/>
      <c r="H18" s="28"/>
    </row>
    <row r="19" spans="1:8" x14ac:dyDescent="0.25">
      <c r="A19" s="149" t="s">
        <v>71</v>
      </c>
      <c r="B19" s="149"/>
      <c r="C19" s="149"/>
      <c r="D19" s="149"/>
      <c r="E19" s="149"/>
      <c r="F19" s="149"/>
      <c r="G19" s="149"/>
      <c r="H19" s="150"/>
    </row>
    <row r="20" spans="1:8" x14ac:dyDescent="0.25">
      <c r="A20" s="34" t="s">
        <v>72</v>
      </c>
      <c r="B20" s="41"/>
      <c r="C20" s="129" t="s">
        <v>76</v>
      </c>
      <c r="D20" s="130"/>
      <c r="E20" s="130"/>
      <c r="F20" s="130"/>
      <c r="G20" s="131"/>
      <c r="H20" s="28" t="s">
        <v>67</v>
      </c>
    </row>
    <row r="21" spans="1:8" x14ac:dyDescent="0.25">
      <c r="A21" s="33"/>
      <c r="B21" s="38"/>
      <c r="C21" s="125"/>
      <c r="D21" s="126"/>
      <c r="E21" s="126"/>
      <c r="F21" s="126"/>
      <c r="G21" s="127"/>
      <c r="H21" s="28"/>
    </row>
    <row r="22" spans="1:8" x14ac:dyDescent="0.25">
      <c r="A22" s="33"/>
      <c r="B22" s="38"/>
      <c r="C22" s="125"/>
      <c r="D22" s="126"/>
      <c r="E22" s="126"/>
      <c r="F22" s="126"/>
      <c r="G22" s="127"/>
      <c r="H22" s="28"/>
    </row>
    <row r="23" spans="1:8" x14ac:dyDescent="0.25">
      <c r="A23" s="33"/>
      <c r="B23" s="38"/>
      <c r="C23" s="125"/>
      <c r="D23" s="126"/>
      <c r="E23" s="126"/>
      <c r="F23" s="126"/>
      <c r="G23" s="127"/>
      <c r="H23" s="28"/>
    </row>
    <row r="24" spans="1:8" x14ac:dyDescent="0.25">
      <c r="A24" s="34" t="s">
        <v>73</v>
      </c>
      <c r="B24" s="41"/>
      <c r="C24" s="129" t="s">
        <v>77</v>
      </c>
      <c r="D24" s="130"/>
      <c r="E24" s="130"/>
      <c r="F24" s="130"/>
      <c r="G24" s="131"/>
      <c r="H24" s="28"/>
    </row>
    <row r="25" spans="1:8" x14ac:dyDescent="0.25">
      <c r="A25" s="33"/>
      <c r="B25" s="38"/>
      <c r="C25" s="125"/>
      <c r="D25" s="126"/>
      <c r="E25" s="126"/>
      <c r="F25" s="126"/>
      <c r="G25" s="127"/>
      <c r="H25" s="28"/>
    </row>
    <row r="26" spans="1:8" x14ac:dyDescent="0.25">
      <c r="A26" s="33"/>
      <c r="B26" s="38"/>
      <c r="C26" s="125"/>
      <c r="D26" s="126"/>
      <c r="E26" s="126"/>
      <c r="F26" s="126"/>
      <c r="G26" s="127"/>
      <c r="H26" s="28"/>
    </row>
    <row r="27" spans="1:8" x14ac:dyDescent="0.25">
      <c r="A27" s="33"/>
      <c r="B27" s="38"/>
      <c r="C27" s="125"/>
      <c r="D27" s="126"/>
      <c r="E27" s="126"/>
      <c r="F27" s="126"/>
      <c r="G27" s="127"/>
      <c r="H27" s="28"/>
    </row>
    <row r="28" spans="1:8" x14ac:dyDescent="0.25">
      <c r="A28" s="34" t="s">
        <v>74</v>
      </c>
      <c r="B28" s="41"/>
      <c r="C28" s="129" t="s">
        <v>78</v>
      </c>
      <c r="D28" s="130"/>
      <c r="E28" s="130"/>
      <c r="F28" s="130"/>
      <c r="G28" s="131"/>
      <c r="H28" s="28"/>
    </row>
    <row r="29" spans="1:8" x14ac:dyDescent="0.25">
      <c r="A29" s="33"/>
      <c r="B29" s="38"/>
      <c r="C29" s="125"/>
      <c r="D29" s="126"/>
      <c r="E29" s="126"/>
      <c r="F29" s="126"/>
      <c r="G29" s="127"/>
      <c r="H29" s="28"/>
    </row>
    <row r="30" spans="1:8" x14ac:dyDescent="0.25">
      <c r="A30" s="33"/>
      <c r="B30" s="38"/>
      <c r="C30" s="125"/>
      <c r="D30" s="126"/>
      <c r="E30" s="126"/>
      <c r="F30" s="126"/>
      <c r="G30" s="127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35" t="s">
        <v>18</v>
      </c>
      <c r="B33" s="136"/>
      <c r="C33" s="136"/>
      <c r="D33" s="136"/>
      <c r="E33" s="136"/>
      <c r="F33" s="136"/>
      <c r="G33" s="115"/>
      <c r="H33" s="35"/>
    </row>
    <row r="34" spans="1:8" x14ac:dyDescent="0.25">
      <c r="A34" s="151" t="s">
        <v>75</v>
      </c>
      <c r="B34" s="151"/>
      <c r="C34" s="152"/>
      <c r="D34" s="152"/>
      <c r="E34" s="152"/>
      <c r="F34" s="152"/>
      <c r="G34" s="152"/>
      <c r="H34" s="153"/>
    </row>
    <row r="35" spans="1:8" x14ac:dyDescent="0.25">
      <c r="A35" s="34" t="s">
        <v>79</v>
      </c>
      <c r="B35" s="41"/>
      <c r="C35" s="141" t="s">
        <v>20</v>
      </c>
      <c r="D35" s="142"/>
      <c r="E35" s="142"/>
      <c r="F35" s="142"/>
      <c r="G35" s="143"/>
      <c r="H35" s="28"/>
    </row>
    <row r="36" spans="1:8" x14ac:dyDescent="0.25">
      <c r="A36" s="34" t="s">
        <v>80</v>
      </c>
      <c r="B36" s="41"/>
      <c r="C36" s="141" t="s">
        <v>21</v>
      </c>
      <c r="D36" s="142"/>
      <c r="E36" s="142"/>
      <c r="F36" s="142"/>
      <c r="G36" s="143"/>
      <c r="H36" s="28"/>
    </row>
    <row r="37" spans="1:8" x14ac:dyDescent="0.25">
      <c r="A37" s="33" t="s">
        <v>81</v>
      </c>
      <c r="B37" s="38"/>
      <c r="C37" s="141" t="s">
        <v>22</v>
      </c>
      <c r="D37" s="142"/>
      <c r="E37" s="142"/>
      <c r="F37" s="142"/>
      <c r="G37" s="143"/>
      <c r="H37" s="28"/>
    </row>
    <row r="38" spans="1:8" x14ac:dyDescent="0.25">
      <c r="A38" s="34" t="s">
        <v>81</v>
      </c>
      <c r="B38" s="41"/>
      <c r="C38" s="141" t="s">
        <v>23</v>
      </c>
      <c r="D38" s="142"/>
      <c r="E38" s="142"/>
      <c r="F38" s="142"/>
      <c r="G38" s="143"/>
      <c r="H38" s="28"/>
    </row>
    <row r="39" spans="1:8" x14ac:dyDescent="0.25">
      <c r="A39" s="33" t="s">
        <v>82</v>
      </c>
      <c r="B39" s="38"/>
      <c r="C39" s="141" t="s">
        <v>3</v>
      </c>
      <c r="D39" s="142"/>
      <c r="E39" s="142"/>
      <c r="F39" s="142"/>
      <c r="G39" s="143"/>
      <c r="H39" s="28"/>
    </row>
    <row r="40" spans="1:8" x14ac:dyDescent="0.25">
      <c r="A40" s="34" t="s">
        <v>83</v>
      </c>
      <c r="B40" s="41"/>
      <c r="C40" s="141" t="s">
        <v>25</v>
      </c>
      <c r="D40" s="142"/>
      <c r="E40" s="142"/>
      <c r="F40" s="142"/>
      <c r="G40" s="143"/>
      <c r="H40" s="28"/>
    </row>
    <row r="41" spans="1:8" x14ac:dyDescent="0.25">
      <c r="A41" s="33" t="s">
        <v>84</v>
      </c>
      <c r="B41" s="38"/>
      <c r="C41" s="141" t="s">
        <v>26</v>
      </c>
      <c r="D41" s="142"/>
      <c r="E41" s="142"/>
      <c r="F41" s="142"/>
      <c r="G41" s="143"/>
      <c r="H41" s="28"/>
    </row>
    <row r="42" spans="1:8" x14ac:dyDescent="0.25">
      <c r="A42" s="34" t="s">
        <v>85</v>
      </c>
      <c r="B42" s="41"/>
      <c r="C42" s="141" t="s">
        <v>52</v>
      </c>
      <c r="D42" s="142"/>
      <c r="E42" s="142"/>
      <c r="F42" s="142"/>
      <c r="G42" s="143"/>
      <c r="H42" s="28"/>
    </row>
    <row r="43" spans="1:8" x14ac:dyDescent="0.25">
      <c r="A43" s="33" t="s">
        <v>86</v>
      </c>
      <c r="B43" s="38"/>
      <c r="C43" s="141" t="s">
        <v>6</v>
      </c>
      <c r="D43" s="142"/>
      <c r="E43" s="142"/>
      <c r="F43" s="142"/>
      <c r="G43" s="143"/>
      <c r="H43" s="28"/>
    </row>
    <row r="44" spans="1:8" x14ac:dyDescent="0.25">
      <c r="A44" s="34" t="s">
        <v>87</v>
      </c>
      <c r="B44" s="41"/>
      <c r="C44" s="141" t="s">
        <v>28</v>
      </c>
      <c r="D44" s="142"/>
      <c r="E44" s="142"/>
      <c r="F44" s="142"/>
      <c r="G44" s="143"/>
      <c r="H44" s="28"/>
    </row>
    <row r="45" spans="1:8" x14ac:dyDescent="0.25">
      <c r="A45" s="33" t="s">
        <v>88</v>
      </c>
      <c r="B45" s="38"/>
      <c r="C45" s="141" t="s">
        <v>51</v>
      </c>
      <c r="D45" s="142"/>
      <c r="E45" s="142"/>
      <c r="F45" s="142"/>
      <c r="G45" s="143"/>
      <c r="H45" s="28"/>
    </row>
    <row r="46" spans="1:8" x14ac:dyDescent="0.25">
      <c r="A46" s="34" t="s">
        <v>89</v>
      </c>
      <c r="B46" s="41"/>
      <c r="C46" s="141" t="s">
        <v>30</v>
      </c>
      <c r="D46" s="142"/>
      <c r="E46" s="142"/>
      <c r="F46" s="142"/>
      <c r="G46" s="143"/>
      <c r="H46" s="28"/>
    </row>
    <row r="47" spans="1:8" x14ac:dyDescent="0.25">
      <c r="A47" s="33" t="s">
        <v>90</v>
      </c>
      <c r="B47" s="38"/>
      <c r="C47" s="141" t="s">
        <v>31</v>
      </c>
      <c r="D47" s="142"/>
      <c r="E47" s="142"/>
      <c r="F47" s="142"/>
      <c r="G47" s="143"/>
      <c r="H47" s="28"/>
    </row>
    <row r="48" spans="1:8" ht="24" x14ac:dyDescent="0.25">
      <c r="A48" s="42" t="s">
        <v>91</v>
      </c>
      <c r="B48" s="43"/>
      <c r="C48" s="154" t="s">
        <v>57</v>
      </c>
      <c r="D48" s="155"/>
      <c r="E48" s="155"/>
      <c r="F48" s="155"/>
      <c r="G48" s="156"/>
      <c r="H48" s="28"/>
    </row>
    <row r="49" spans="1:8" x14ac:dyDescent="0.25">
      <c r="A49" s="135" t="s">
        <v>32</v>
      </c>
      <c r="B49" s="136"/>
      <c r="C49" s="136"/>
      <c r="D49" s="136"/>
      <c r="E49" s="136"/>
      <c r="F49" s="136"/>
      <c r="G49" s="115"/>
      <c r="H49" s="36"/>
    </row>
    <row r="51" spans="1:8" x14ac:dyDescent="0.25">
      <c r="A51" s="157" t="s">
        <v>93</v>
      </c>
      <c r="B51" s="157"/>
      <c r="C51" s="157"/>
      <c r="D51" s="157"/>
      <c r="E51" s="157"/>
      <c r="F51" s="157"/>
      <c r="G51" s="157"/>
      <c r="H51" s="157"/>
    </row>
    <row r="52" spans="1:8" x14ac:dyDescent="0.25">
      <c r="A52" s="119" t="s">
        <v>94</v>
      </c>
      <c r="B52" s="119"/>
      <c r="C52" s="119"/>
      <c r="D52" s="119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16" t="s">
        <v>99</v>
      </c>
      <c r="B53" s="116"/>
      <c r="C53" s="116"/>
      <c r="D53" s="116"/>
      <c r="E53" s="28"/>
      <c r="F53" s="28"/>
      <c r="G53" s="28"/>
      <c r="H53" s="28"/>
    </row>
    <row r="54" spans="1:8" x14ac:dyDescent="0.25">
      <c r="A54" s="116" t="s">
        <v>100</v>
      </c>
      <c r="B54" s="116"/>
      <c r="C54" s="116"/>
      <c r="D54" s="116"/>
      <c r="E54" s="28"/>
      <c r="F54" s="28"/>
      <c r="G54" s="28"/>
      <c r="H54" s="28"/>
    </row>
    <row r="55" spans="1:8" x14ac:dyDescent="0.25">
      <c r="A55" s="116" t="s">
        <v>101</v>
      </c>
      <c r="B55" s="116"/>
      <c r="C55" s="116"/>
      <c r="D55" s="116"/>
      <c r="E55" s="28"/>
      <c r="F55" s="28"/>
      <c r="G55" s="28"/>
      <c r="H55" s="28"/>
    </row>
    <row r="56" spans="1:8" x14ac:dyDescent="0.25">
      <c r="A56" s="116" t="s">
        <v>102</v>
      </c>
      <c r="B56" s="116"/>
      <c r="C56" s="116"/>
      <c r="D56" s="116"/>
      <c r="E56" s="28"/>
      <c r="F56" s="28"/>
      <c r="G56" s="28"/>
      <c r="H56" s="28"/>
    </row>
    <row r="57" spans="1:8" x14ac:dyDescent="0.25">
      <c r="A57" s="116" t="s">
        <v>103</v>
      </c>
      <c r="B57" s="116"/>
      <c r="C57" s="116"/>
      <c r="D57" s="116"/>
      <c r="E57" s="28"/>
      <c r="F57" s="28"/>
      <c r="G57" s="28"/>
      <c r="H57" s="28"/>
    </row>
    <row r="58" spans="1:8" x14ac:dyDescent="0.25">
      <c r="A58" s="116" t="s">
        <v>104</v>
      </c>
      <c r="B58" s="116"/>
      <c r="C58" s="116"/>
      <c r="D58" s="116"/>
      <c r="E58" s="28"/>
      <c r="F58" s="28"/>
      <c r="G58" s="28"/>
      <c r="H58" s="28"/>
    </row>
    <row r="59" spans="1:8" x14ac:dyDescent="0.25">
      <c r="A59" s="129" t="s">
        <v>105</v>
      </c>
      <c r="B59" s="130"/>
      <c r="C59" s="130"/>
      <c r="D59" s="131"/>
      <c r="E59" s="28"/>
      <c r="F59" s="28"/>
      <c r="G59" s="28"/>
      <c r="H59" s="28"/>
    </row>
    <row r="60" spans="1:8" x14ac:dyDescent="0.25">
      <c r="A60" s="129" t="s">
        <v>106</v>
      </c>
      <c r="B60" s="130"/>
      <c r="C60" s="130"/>
      <c r="D60" s="131"/>
      <c r="E60" s="28"/>
      <c r="F60" s="28"/>
      <c r="G60" s="28"/>
      <c r="H60" s="28"/>
    </row>
    <row r="61" spans="1:8" x14ac:dyDescent="0.25">
      <c r="A61" s="116" t="s">
        <v>107</v>
      </c>
      <c r="B61" s="116"/>
      <c r="C61" s="116"/>
      <c r="D61" s="116"/>
      <c r="E61" s="28"/>
      <c r="F61" s="28"/>
      <c r="G61" s="28"/>
      <c r="H61" s="28"/>
    </row>
    <row r="62" spans="1:8" x14ac:dyDescent="0.25">
      <c r="A62" s="117" t="s">
        <v>108</v>
      </c>
      <c r="B62" s="117"/>
      <c r="C62" s="117"/>
      <c r="D62" s="117"/>
      <c r="E62" s="117"/>
      <c r="F62" s="117"/>
      <c r="G62" s="117"/>
      <c r="H62" s="117"/>
    </row>
    <row r="63" spans="1:8" x14ac:dyDescent="0.25">
      <c r="A63" s="137" t="s">
        <v>109</v>
      </c>
      <c r="B63" s="137"/>
      <c r="C63" s="137"/>
      <c r="D63" s="137"/>
      <c r="E63" s="137"/>
      <c r="F63" s="137"/>
      <c r="G63" s="137"/>
      <c r="H63" s="28"/>
    </row>
    <row r="64" spans="1:8" x14ac:dyDescent="0.25">
      <c r="A64" s="137" t="s">
        <v>110</v>
      </c>
      <c r="B64" s="137"/>
      <c r="C64" s="137"/>
      <c r="D64" s="137"/>
      <c r="E64" s="137"/>
      <c r="F64" s="137"/>
      <c r="G64" s="137"/>
      <c r="H64" s="28"/>
    </row>
    <row r="67" spans="1:8" x14ac:dyDescent="0.25">
      <c r="A67" s="158" t="s">
        <v>112</v>
      </c>
      <c r="B67" s="158"/>
      <c r="C67" s="158"/>
      <c r="D67" s="158"/>
      <c r="E67" s="158"/>
      <c r="F67" s="159" t="s">
        <v>113</v>
      </c>
      <c r="G67" s="159"/>
      <c r="H67" s="159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2017-04-03T22:13:58Z</cp:lastPrinted>
  <dcterms:created xsi:type="dcterms:W3CDTF">2009-07-23T06:35:24Z</dcterms:created>
  <dcterms:modified xsi:type="dcterms:W3CDTF">2018-03-10T02:51:38Z</dcterms:modified>
</cp:coreProperties>
</file>